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Pro Forma P&amp;L" sheetId="3" state="visible" r:id="rId3"/>
    <sheet xmlns:r="http://schemas.openxmlformats.org/officeDocument/2006/relationships" name="Debt Schedule" sheetId="4" state="visible" r:id="rId4"/>
    <sheet xmlns:r="http://schemas.openxmlformats.org/officeDocument/2006/relationships" name="Retur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0.0x"/>
  </numFmts>
  <fonts count="6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  <font>
      <b val="1"/>
      <sz val="12"/>
    </font>
    <font>
      <b val="1"/>
      <sz val="16"/>
    </font>
  </fonts>
  <fills count="6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4F81BD"/>
        <bgColor rgb="004F81BD"/>
      </patternFill>
    </fill>
    <fill>
      <patternFill patternType="solid">
        <fgColor rgb="00DCE6F1"/>
        <bgColor rgb="00DCE6F1"/>
      </patternFill>
    </fill>
    <fill>
      <patternFill patternType="solid">
        <fgColor rgb="00366092"/>
        <bgColor rgb="00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5" fillId="0" borderId="0" pivotButton="0" quotePrefix="0" xfId="0"/>
    <xf numFmtId="0" fontId="2" fillId="3" borderId="0" pivotButton="0" quotePrefix="0" xfId="0"/>
    <xf numFmtId="164" fontId="1" fillId="4" borderId="0" pivotButton="0" quotePrefix="0" xfId="0"/>
    <xf numFmtId="166" fontId="1" fillId="4" borderId="0" pivotButton="0" quotePrefix="0" xfId="0"/>
    <xf numFmtId="166" fontId="0" fillId="0" borderId="0" pivotButton="0" quotePrefix="0" xfId="0"/>
    <xf numFmtId="3" fontId="0" fillId="0" borderId="0" pivotButton="0" quotePrefix="0" xfId="0"/>
    <xf numFmtId="3" fontId="3" fillId="4" borderId="0" pivotButton="0" quotePrefix="0" xfId="0"/>
    <xf numFmtId="0" fontId="1" fillId="0" borderId="0" pivotButton="0" quotePrefix="0" xfId="0"/>
    <xf numFmtId="3" fontId="0" fillId="2" borderId="0" pivotButton="0" quotePrefix="0" xfId="0"/>
    <xf numFmtId="164" fontId="0" fillId="2" borderId="0" pivotButton="0" quotePrefix="0" xfId="0"/>
    <xf numFmtId="1" fontId="0" fillId="2" borderId="0" pivotButton="0" quotePrefix="0" xfId="0"/>
    <xf numFmtId="165" fontId="0" fillId="2" borderId="0" pivotButton="0" quotePrefix="0" xfId="0"/>
    <xf numFmtId="0" fontId="2" fillId="3" borderId="0" applyAlignment="1" pivotButton="0" quotePrefix="0" xfId="0">
      <alignment horizontal="center"/>
    </xf>
    <xf numFmtId="0" fontId="3" fillId="0" borderId="0" pivotButton="0" quotePrefix="0" xfId="0"/>
    <xf numFmtId="164" fontId="0" fillId="0" borderId="0" pivotButton="0" quotePrefix="0" xfId="0"/>
    <xf numFmtId="3" fontId="3" fillId="0" borderId="0" pivotButton="0" quotePrefix="0" xfId="0"/>
    <xf numFmtId="165" fontId="0" fillId="0" borderId="0" pivotButton="0" quotePrefix="0" xfId="0"/>
    <xf numFmtId="3" fontId="2" fillId="5" borderId="0" pivotButton="0" quotePrefix="0" xfId="0"/>
    <xf numFmtId="166" fontId="4" fillId="4" borderId="0" pivotButton="0" quotePrefix="0" xfId="0"/>
    <xf numFmtId="164" fontId="4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M&amp;A DEAL DASHBOARD</t>
        </is>
      </c>
    </row>
    <row r="3">
      <c r="A3" s="2" t="inlineStr">
        <is>
          <t>KEY RETURNS</t>
        </is>
      </c>
    </row>
    <row r="4">
      <c r="A4" t="inlineStr">
        <is>
          <t>IRR</t>
        </is>
      </c>
      <c r="B4" s="3">
        <f>Returns!G27</f>
        <v/>
      </c>
    </row>
    <row r="5">
      <c r="A5" t="inlineStr">
        <is>
          <t>MOIC</t>
        </is>
      </c>
      <c r="B5" s="4">
        <f>Returns!G26</f>
        <v/>
      </c>
    </row>
    <row r="7">
      <c r="A7" s="2" t="inlineStr">
        <is>
          <t>VALUATION</t>
        </is>
      </c>
    </row>
    <row r="8">
      <c r="A8" t="inlineStr">
        <is>
          <t>Entry Multiple</t>
        </is>
      </c>
      <c r="B8" s="5">
        <f>Assumptions!$B$3/Assumptions!$B$9</f>
        <v/>
      </c>
    </row>
    <row r="9">
      <c r="A9" t="inlineStr">
        <is>
          <t>Exit Multiple</t>
        </is>
      </c>
      <c r="B9" s="5">
        <f>Assumptions!$B$40</f>
        <v/>
      </c>
    </row>
    <row r="10">
      <c r="A10" t="inlineStr">
        <is>
          <t>Entry Leverage</t>
        </is>
      </c>
      <c r="B10" s="5">
        <f>'Debt Schedule'!B14</f>
        <v/>
      </c>
    </row>
    <row r="11">
      <c r="A11" t="inlineStr">
        <is>
          <t>Year 2 Leverage</t>
        </is>
      </c>
      <c r="B11" s="5">
        <f>'Debt Schedule'!D14</f>
        <v/>
      </c>
    </row>
    <row r="13">
      <c r="A13" s="2" t="inlineStr">
        <is>
          <t>SYNERGIES ($000s)</t>
        </is>
      </c>
    </row>
    <row r="14">
      <c r="A14" t="inlineStr">
        <is>
          <t>Cost Synergies (Annual)</t>
        </is>
      </c>
      <c r="B14" s="6">
        <f>Assumptions!$B$16</f>
        <v/>
      </c>
    </row>
    <row r="15">
      <c r="A15" t="inlineStr">
        <is>
          <t>Revenue Synergies (Annual)</t>
        </is>
      </c>
      <c r="B15" s="6">
        <f>Assumptions!$B$19</f>
        <v/>
      </c>
    </row>
    <row r="16">
      <c r="A16" t="inlineStr">
        <is>
          <t>Total Synergies</t>
        </is>
      </c>
      <c r="B16" s="7">
        <f>B14+B15*Assumptions!$B$22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</cols>
  <sheetData>
    <row r="1">
      <c r="A1" s="8" t="inlineStr">
        <is>
          <t>M&amp;A ASSUMPTIONS</t>
        </is>
      </c>
    </row>
    <row r="3">
      <c r="A3" t="inlineStr">
        <is>
          <t>Purchase Price</t>
        </is>
      </c>
      <c r="B3" s="9" t="n">
        <v>25000</v>
      </c>
    </row>
    <row r="4">
      <c r="A4" t="inlineStr">
        <is>
          <t>Transaction Costs</t>
        </is>
      </c>
      <c r="B4" s="9" t="n">
        <v>1500</v>
      </c>
    </row>
    <row r="5">
      <c r="A5" t="inlineStr">
        <is>
          <t>Debt to Refinance</t>
        </is>
      </c>
      <c r="B5" s="9" t="n">
        <v>2000</v>
      </c>
    </row>
    <row r="6">
      <c r="A6" t="inlineStr">
        <is>
          <t>Target Cash</t>
        </is>
      </c>
      <c r="B6" s="9" t="n">
        <v>1000</v>
      </c>
    </row>
    <row r="8">
      <c r="A8" t="inlineStr">
        <is>
          <t>LTM Revenue</t>
        </is>
      </c>
      <c r="B8" s="9" t="n">
        <v>18000</v>
      </c>
    </row>
    <row r="9">
      <c r="A9" t="inlineStr">
        <is>
          <t>LTM EBITDA</t>
        </is>
      </c>
      <c r="B9" s="9" t="n">
        <v>3240</v>
      </c>
    </row>
    <row r="10">
      <c r="A10" t="inlineStr">
        <is>
          <t>LTM Margin</t>
        </is>
      </c>
      <c r="B10" s="10" t="n">
        <v>0.18</v>
      </c>
    </row>
    <row r="12">
      <c r="A12" t="inlineStr">
        <is>
          <t>Metro Growth Y1</t>
        </is>
      </c>
      <c r="B12" s="10" t="n">
        <v>0.15</v>
      </c>
    </row>
    <row r="13">
      <c r="A13" t="inlineStr">
        <is>
          <t>Metro Growth Y2-5</t>
        </is>
      </c>
      <c r="B13" s="10" t="n">
        <v>0.12</v>
      </c>
    </row>
    <row r="14">
      <c r="A14" t="inlineStr">
        <is>
          <t>PropServe Internal Annual</t>
        </is>
      </c>
      <c r="B14" s="9" t="n">
        <v>12000</v>
      </c>
    </row>
    <row r="16">
      <c r="A16" t="inlineStr">
        <is>
          <t>Cost Synergies Run-Rate</t>
        </is>
      </c>
      <c r="B16" s="9" t="n">
        <v>4200</v>
      </c>
    </row>
    <row r="17">
      <c r="A17" t="inlineStr">
        <is>
          <t>Cost Synergy % Y1</t>
        </is>
      </c>
      <c r="B17" s="10" t="n">
        <v>0.6</v>
      </c>
    </row>
    <row r="18">
      <c r="A18" t="inlineStr">
        <is>
          <t>Cost Synergy % Y2+</t>
        </is>
      </c>
      <c r="B18" s="10" t="n">
        <v>1</v>
      </c>
    </row>
    <row r="19">
      <c r="A19" t="inlineStr">
        <is>
          <t>Revenue Synergies Run-Rate</t>
        </is>
      </c>
      <c r="B19" s="9" t="n">
        <v>1500</v>
      </c>
    </row>
    <row r="20">
      <c r="A20" t="inlineStr">
        <is>
          <t>Revenue Synergy % Y1</t>
        </is>
      </c>
      <c r="B20" s="10" t="n">
        <v>0.6</v>
      </c>
    </row>
    <row r="21">
      <c r="A21" t="inlineStr">
        <is>
          <t>Revenue Synergy % Y2+</t>
        </is>
      </c>
      <c r="B21" s="10" t="n">
        <v>1</v>
      </c>
    </row>
    <row r="22">
      <c r="A22" t="inlineStr">
        <is>
          <t>Revenue Synergy Margin</t>
        </is>
      </c>
      <c r="B22" s="10" t="n">
        <v>0.18</v>
      </c>
    </row>
    <row r="23">
      <c r="A23" t="inlineStr">
        <is>
          <t>Integration Costs</t>
        </is>
      </c>
      <c r="B23" s="9" t="n">
        <v>300</v>
      </c>
    </row>
    <row r="25">
      <c r="A25" t="inlineStr">
        <is>
          <t>D&amp;A % Revenue</t>
        </is>
      </c>
      <c r="B25" s="10" t="n">
        <v>0.06</v>
      </c>
    </row>
    <row r="26">
      <c r="A26" t="inlineStr">
        <is>
          <t>CapEx % Revenue</t>
        </is>
      </c>
      <c r="B26" s="10" t="n">
        <v>0.04</v>
      </c>
    </row>
    <row r="27">
      <c r="A27" t="inlineStr">
        <is>
          <t>NWC % Revenue</t>
        </is>
      </c>
      <c r="B27" s="10" t="n">
        <v>0.12</v>
      </c>
    </row>
    <row r="28">
      <c r="A28" t="inlineStr">
        <is>
          <t>Tax Rate</t>
        </is>
      </c>
      <c r="B28" s="10" t="n">
        <v>0.24</v>
      </c>
    </row>
    <row r="30">
      <c r="A30" t="inlineStr">
        <is>
          <t>Equity</t>
        </is>
      </c>
      <c r="B30" s="9" t="n">
        <v>11000</v>
      </c>
    </row>
    <row r="31">
      <c r="A31" t="inlineStr">
        <is>
          <t>Senior Debt</t>
        </is>
      </c>
      <c r="B31" s="9" t="n">
        <v>13000</v>
      </c>
    </row>
    <row r="32">
      <c r="A32" t="inlineStr">
        <is>
          <t>Senior Rate</t>
        </is>
      </c>
      <c r="B32" s="10" t="n">
        <v>0.07000000000000001</v>
      </c>
    </row>
    <row r="33">
      <c r="A33" t="inlineStr">
        <is>
          <t>Sub Debt</t>
        </is>
      </c>
      <c r="B33" s="9" t="n">
        <v>2500</v>
      </c>
    </row>
    <row r="34">
      <c r="A34" t="inlineStr">
        <is>
          <t>Sub Rate</t>
        </is>
      </c>
      <c r="B34" s="10" t="n">
        <v>0.11</v>
      </c>
    </row>
    <row r="35">
      <c r="A35" t="inlineStr">
        <is>
          <t>Seller Note</t>
        </is>
      </c>
      <c r="B35" s="9" t="n">
        <v>1000</v>
      </c>
    </row>
    <row r="36">
      <c r="A36" t="inlineStr">
        <is>
          <t>Seller Rate</t>
        </is>
      </c>
      <c r="B36" s="10" t="n">
        <v>0.05</v>
      </c>
    </row>
    <row r="37">
      <c r="A37" t="inlineStr">
        <is>
          <t>Principal Repayment</t>
        </is>
      </c>
      <c r="B37" s="9" t="n">
        <v>1500</v>
      </c>
    </row>
    <row r="39">
      <c r="A39" t="inlineStr">
        <is>
          <t>Exit Year</t>
        </is>
      </c>
      <c r="B39" s="11" t="n">
        <v>5</v>
      </c>
    </row>
    <row r="40">
      <c r="A40" t="inlineStr">
        <is>
          <t>Exit Multiple</t>
        </is>
      </c>
      <c r="B40" s="12" t="n">
        <v>8.5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8" t="inlineStr">
        <is>
          <t>PRO FORMA P&amp;L ($000s)</t>
        </is>
      </c>
    </row>
    <row r="3">
      <c r="A3" s="13" t="inlineStr">
        <is>
          <t>Period</t>
        </is>
      </c>
      <c r="B3" s="13" t="inlineStr">
        <is>
          <t>LTM</t>
        </is>
      </c>
      <c r="C3" s="13" t="inlineStr">
        <is>
          <t>Year 1</t>
        </is>
      </c>
      <c r="D3" s="13" t="inlineStr">
        <is>
          <t>Year 2</t>
        </is>
      </c>
      <c r="E3" s="13" t="inlineStr">
        <is>
          <t>Year 3</t>
        </is>
      </c>
      <c r="F3" s="13" t="inlineStr">
        <is>
          <t>Year 4</t>
        </is>
      </c>
      <c r="G3" s="13" t="inlineStr">
        <is>
          <t>Year 5</t>
        </is>
      </c>
    </row>
    <row r="5">
      <c r="A5" t="inlineStr">
        <is>
          <t>Metro External Revenue</t>
        </is>
      </c>
      <c r="B5" s="6">
        <f>Assumptions!$B$8</f>
        <v/>
      </c>
      <c r="C5" s="6">
        <f>B5*(1+Assumptions!$B$12)</f>
        <v/>
      </c>
      <c r="D5" s="6">
        <f>C5*(1+Assumptions!$B$13)</f>
        <v/>
      </c>
      <c r="E5" s="6">
        <f>D5*(1+Assumptions!$B$13)</f>
        <v/>
      </c>
      <c r="F5" s="6">
        <f>E5*(1+Assumptions!$B$13)</f>
        <v/>
      </c>
      <c r="G5" s="6">
        <f>F5*(1+Assumptions!$B$13)</f>
        <v/>
      </c>
    </row>
    <row r="6">
      <c r="A6" t="inlineStr">
        <is>
          <t>PropServe Internal Revenue</t>
        </is>
      </c>
      <c r="B6" s="6" t="n">
        <v>0</v>
      </c>
      <c r="C6" s="6">
        <f>Assumptions!$B$14</f>
        <v/>
      </c>
      <c r="D6" s="6">
        <f>Assumptions!$B$14</f>
        <v/>
      </c>
      <c r="E6" s="6">
        <f>Assumptions!$B$14</f>
        <v/>
      </c>
      <c r="F6" s="6">
        <f>Assumptions!$B$14</f>
        <v/>
      </c>
      <c r="G6" s="6">
        <f>Assumptions!$B$14</f>
        <v/>
      </c>
    </row>
    <row r="7">
      <c r="A7" t="inlineStr">
        <is>
          <t>Revenue Synergies</t>
        </is>
      </c>
      <c r="B7" s="6" t="n">
        <v>0</v>
      </c>
      <c r="C7" s="6">
        <f>Assumptions!$B$19*Assumptions!$B$20</f>
        <v/>
      </c>
      <c r="D7" s="6">
        <f>Assumptions!$B$19*Assumptions!$B$21</f>
        <v/>
      </c>
      <c r="E7" s="6">
        <f>Assumptions!$B$19*Assumptions!$B$21</f>
        <v/>
      </c>
      <c r="F7" s="6">
        <f>Assumptions!$B$19*Assumptions!$B$21</f>
        <v/>
      </c>
      <c r="G7" s="6">
        <f>Assumptions!$B$19*Assumptions!$B$21</f>
        <v/>
      </c>
    </row>
    <row r="8">
      <c r="A8" s="14" t="inlineStr">
        <is>
          <t>TOTAL REVENUE</t>
        </is>
      </c>
      <c r="B8" s="7">
        <f>B5+B6+B7</f>
        <v/>
      </c>
      <c r="C8" s="7">
        <f>C5+C6+C7</f>
        <v/>
      </c>
      <c r="D8" s="7">
        <f>D5+D6+D7</f>
        <v/>
      </c>
      <c r="E8" s="7">
        <f>E5+E6+E7</f>
        <v/>
      </c>
      <c r="F8" s="7">
        <f>F5+F6+F7</f>
        <v/>
      </c>
      <c r="G8" s="7">
        <f>G5+G6+G7</f>
        <v/>
      </c>
    </row>
    <row r="10">
      <c r="A10" t="inlineStr">
        <is>
          <t>Baseline EBITDA</t>
        </is>
      </c>
      <c r="B10" s="6">
        <f>Assumptions!$B$9</f>
        <v/>
      </c>
      <c r="C10" s="6">
        <f>C5*Assumptions!$B$10</f>
        <v/>
      </c>
      <c r="D10" s="6">
        <f>D5*Assumptions!$B$10</f>
        <v/>
      </c>
      <c r="E10" s="6">
        <f>E5*Assumptions!$B$10</f>
        <v/>
      </c>
      <c r="F10" s="6">
        <f>F5*Assumptions!$B$10</f>
        <v/>
      </c>
      <c r="G10" s="6">
        <f>G5*Assumptions!$B$10</f>
        <v/>
      </c>
    </row>
    <row r="11">
      <c r="A11" t="inlineStr">
        <is>
          <t>PropServe Internal EBITDA</t>
        </is>
      </c>
      <c r="B11" s="6" t="n">
        <v>0</v>
      </c>
      <c r="C11" s="6">
        <f>C6*Assumptions!$B$10</f>
        <v/>
      </c>
      <c r="D11" s="6">
        <f>D6*Assumptions!$B$10</f>
        <v/>
      </c>
      <c r="E11" s="6">
        <f>E6*Assumptions!$B$10</f>
        <v/>
      </c>
      <c r="F11" s="6">
        <f>F6*Assumptions!$B$10</f>
        <v/>
      </c>
      <c r="G11" s="6">
        <f>G6*Assumptions!$B$10</f>
        <v/>
      </c>
    </row>
    <row r="12">
      <c r="A12" t="inlineStr">
        <is>
          <t>Cost Synergies</t>
        </is>
      </c>
      <c r="B12" s="6" t="n">
        <v>0</v>
      </c>
      <c r="C12" s="6">
        <f>Assumptions!$B$16*Assumptions!$B$17</f>
        <v/>
      </c>
      <c r="D12" s="6">
        <f>Assumptions!$B$16*Assumptions!$B$18</f>
        <v/>
      </c>
      <c r="E12" s="6">
        <f>Assumptions!$B$16*Assumptions!$B$18</f>
        <v/>
      </c>
      <c r="F12" s="6">
        <f>Assumptions!$B$16*Assumptions!$B$18</f>
        <v/>
      </c>
      <c r="G12" s="6">
        <f>Assumptions!$B$16*Assumptions!$B$18</f>
        <v/>
      </c>
    </row>
    <row r="13">
      <c r="A13" t="inlineStr">
        <is>
          <t>Revenue Synergy EBITDA</t>
        </is>
      </c>
      <c r="B13" s="6" t="n">
        <v>0</v>
      </c>
      <c r="C13" s="6">
        <f>C7*Assumptions!$B$22</f>
        <v/>
      </c>
      <c r="D13" s="6">
        <f>D7*Assumptions!$B$22</f>
        <v/>
      </c>
      <c r="E13" s="6">
        <f>E7*Assumptions!$B$22</f>
        <v/>
      </c>
      <c r="F13" s="6">
        <f>F7*Assumptions!$B$22</f>
        <v/>
      </c>
      <c r="G13" s="6">
        <f>G7*Assumptions!$B$22</f>
        <v/>
      </c>
    </row>
    <row r="14">
      <c r="A14" t="inlineStr">
        <is>
          <t>Less: Integration Costs</t>
        </is>
      </c>
      <c r="B14" s="6" t="n">
        <v>0</v>
      </c>
      <c r="C14" s="6">
        <f>-Assumptions!$B$23</f>
        <v/>
      </c>
      <c r="D14" s="6" t="n">
        <v>0</v>
      </c>
      <c r="E14" s="6" t="n">
        <v>0</v>
      </c>
      <c r="F14" s="6" t="n">
        <v>0</v>
      </c>
      <c r="G14" s="6" t="n">
        <v>0</v>
      </c>
    </row>
    <row r="15">
      <c r="A15" s="14" t="inlineStr">
        <is>
          <t>EBITDA</t>
        </is>
      </c>
      <c r="B15" s="7">
        <f>SUM(B10:B14)</f>
        <v/>
      </c>
      <c r="C15" s="7">
        <f>SUM(C10:C14)</f>
        <v/>
      </c>
      <c r="D15" s="7">
        <f>SUM(D10:D14)</f>
        <v/>
      </c>
      <c r="E15" s="7">
        <f>SUM(E10:E14)</f>
        <v/>
      </c>
      <c r="F15" s="7">
        <f>SUM(F10:F14)</f>
        <v/>
      </c>
      <c r="G15" s="7">
        <f>SUM(G10:G14)</f>
        <v/>
      </c>
    </row>
    <row r="16">
      <c r="A16" t="inlineStr">
        <is>
          <t>EBITDA Margin %</t>
        </is>
      </c>
      <c r="B16" s="15">
        <f>B15/B8</f>
        <v/>
      </c>
      <c r="C16" s="15">
        <f>C15/C8</f>
        <v/>
      </c>
      <c r="D16" s="15">
        <f>D15/D8</f>
        <v/>
      </c>
      <c r="E16" s="15">
        <f>E15/E8</f>
        <v/>
      </c>
      <c r="F16" s="15">
        <f>F15/F8</f>
        <v/>
      </c>
      <c r="G16" s="15">
        <f>G15/G8</f>
        <v/>
      </c>
    </row>
    <row r="18">
      <c r="A18" t="inlineStr">
        <is>
          <t>Less: D&amp;A</t>
        </is>
      </c>
      <c r="B18" s="6">
        <f>B8*Assumptions!$B$25</f>
        <v/>
      </c>
      <c r="C18" s="6">
        <f>C8*Assumptions!$B$25</f>
        <v/>
      </c>
      <c r="D18" s="6">
        <f>D8*Assumptions!$B$25</f>
        <v/>
      </c>
      <c r="E18" s="6">
        <f>E8*Assumptions!$B$25</f>
        <v/>
      </c>
      <c r="F18" s="6">
        <f>F8*Assumptions!$B$25</f>
        <v/>
      </c>
      <c r="G18" s="6">
        <f>G8*Assumptions!$B$25</f>
        <v/>
      </c>
    </row>
    <row r="19">
      <c r="A19" s="14" t="inlineStr">
        <is>
          <t>EBIT</t>
        </is>
      </c>
      <c r="B19" s="16">
        <f>B15-B18</f>
        <v/>
      </c>
      <c r="C19" s="16">
        <f>C15-C18</f>
        <v/>
      </c>
      <c r="D19" s="16">
        <f>D15-D18</f>
        <v/>
      </c>
      <c r="E19" s="16">
        <f>E15-E18</f>
        <v/>
      </c>
      <c r="F19" s="16">
        <f>F15-F18</f>
        <v/>
      </c>
      <c r="G19" s="16">
        <f>G15-G18</f>
        <v/>
      </c>
    </row>
    <row r="21">
      <c r="A21" t="inlineStr">
        <is>
          <t>Less: Interest Expense</t>
        </is>
      </c>
      <c r="B21" t="n">
        <v>0</v>
      </c>
      <c r="C21" s="6">
        <f>'Debt Schedule'!C11</f>
        <v/>
      </c>
      <c r="D21" s="6">
        <f>'Debt Schedule'!D11</f>
        <v/>
      </c>
      <c r="E21" s="6">
        <f>'Debt Schedule'!E11</f>
        <v/>
      </c>
      <c r="F21" s="6">
        <f>'Debt Schedule'!F11</f>
        <v/>
      </c>
      <c r="G21" s="6">
        <f>'Debt Schedule'!G11</f>
        <v/>
      </c>
    </row>
    <row r="22">
      <c r="A22" t="inlineStr">
        <is>
          <t>EBT</t>
        </is>
      </c>
      <c r="B22" s="6">
        <f>B19-B21</f>
        <v/>
      </c>
      <c r="C22" s="6">
        <f>C19-C21</f>
        <v/>
      </c>
      <c r="D22" s="6">
        <f>D19-D21</f>
        <v/>
      </c>
      <c r="E22" s="6">
        <f>E19-E21</f>
        <v/>
      </c>
      <c r="F22" s="6">
        <f>F19-F21</f>
        <v/>
      </c>
      <c r="G22" s="6">
        <f>G19-G21</f>
        <v/>
      </c>
    </row>
    <row r="24">
      <c r="A24" t="inlineStr">
        <is>
          <t>Less: Taxes</t>
        </is>
      </c>
      <c r="B24" s="6">
        <f>B22*Assumptions!$B$28</f>
        <v/>
      </c>
      <c r="C24" s="6">
        <f>C22*Assumptions!$B$28</f>
        <v/>
      </c>
      <c r="D24" s="6">
        <f>D22*Assumptions!$B$28</f>
        <v/>
      </c>
      <c r="E24" s="6">
        <f>E22*Assumptions!$B$28</f>
        <v/>
      </c>
      <c r="F24" s="6">
        <f>F22*Assumptions!$B$28</f>
        <v/>
      </c>
      <c r="G24" s="6">
        <f>G22*Assumptions!$B$28</f>
        <v/>
      </c>
    </row>
    <row r="25">
      <c r="A25" s="14" t="inlineStr">
        <is>
          <t>NET INCOME</t>
        </is>
      </c>
      <c r="B25" s="16">
        <f>B22-B24</f>
        <v/>
      </c>
      <c r="C25" s="16">
        <f>C22-C24</f>
        <v/>
      </c>
      <c r="D25" s="16">
        <f>D22-D24</f>
        <v/>
      </c>
      <c r="E25" s="16">
        <f>E22-E24</f>
        <v/>
      </c>
      <c r="F25" s="16">
        <f>F22-F24</f>
        <v/>
      </c>
      <c r="G25" s="16">
        <f>G22-G24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8" t="inlineStr">
        <is>
          <t>DEBT SCHEDULE ($000s)</t>
        </is>
      </c>
    </row>
    <row r="3">
      <c r="A3" s="2" t="inlineStr">
        <is>
          <t>Period</t>
        </is>
      </c>
      <c r="B3" s="2" t="inlineStr">
        <is>
          <t>Year 0</t>
        </is>
      </c>
      <c r="C3" s="2" t="inlineStr">
        <is>
          <t>Year 1</t>
        </is>
      </c>
      <c r="D3" s="2" t="inlineStr">
        <is>
          <t>Year 2</t>
        </is>
      </c>
      <c r="E3" s="2" t="inlineStr">
        <is>
          <t>Year 3</t>
        </is>
      </c>
      <c r="F3" s="2" t="inlineStr">
        <is>
          <t>Year 4</t>
        </is>
      </c>
      <c r="G3" s="2" t="inlineStr">
        <is>
          <t>Year 5</t>
        </is>
      </c>
    </row>
    <row r="5">
      <c r="A5" t="inlineStr">
        <is>
          <t>Beginning Debt</t>
        </is>
      </c>
      <c r="B5" s="6" t="n">
        <v>0</v>
      </c>
      <c r="C5" s="6">
        <f>B7</f>
        <v/>
      </c>
      <c r="D5" s="6">
        <f>C7</f>
        <v/>
      </c>
      <c r="E5" s="6">
        <f>D7</f>
        <v/>
      </c>
      <c r="F5" s="6">
        <f>E7</f>
        <v/>
      </c>
      <c r="G5" s="6">
        <f>F7</f>
        <v/>
      </c>
    </row>
    <row r="6">
      <c r="A6" t="inlineStr">
        <is>
          <t>New Debt Issued</t>
        </is>
      </c>
      <c r="B6" s="6">
        <f>Assumptions!$B$31+Assumptions!$B$33+Assumptions!$B$35</f>
        <v/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</row>
    <row r="7">
      <c r="A7" s="14" t="inlineStr">
        <is>
          <t>Ending Debt</t>
        </is>
      </c>
      <c r="B7" s="7">
        <f>B5+B6-Assumptions!$B$37</f>
        <v/>
      </c>
      <c r="C7" s="7">
        <f>C5+C6-Assumptions!$B$37</f>
        <v/>
      </c>
      <c r="D7" s="7">
        <f>D5+D6-Assumptions!$B$37</f>
        <v/>
      </c>
      <c r="E7" s="7">
        <f>E5+E6-Assumptions!$B$37</f>
        <v/>
      </c>
      <c r="F7" s="7">
        <f>F5+F6-Assumptions!$B$37</f>
        <v/>
      </c>
      <c r="G7" s="7">
        <f>G5+G6-Assumptions!$B$37</f>
        <v/>
      </c>
    </row>
    <row r="9">
      <c r="A9" t="inlineStr">
        <is>
          <t>Average Debt</t>
        </is>
      </c>
      <c r="B9" s="6">
        <f>(B5+B7)/2</f>
        <v/>
      </c>
      <c r="C9" s="6">
        <f>(C5+C7)/2</f>
        <v/>
      </c>
      <c r="D9" s="6">
        <f>(D5+D7)/2</f>
        <v/>
      </c>
      <c r="E9" s="6">
        <f>(E5+E7)/2</f>
        <v/>
      </c>
      <c r="F9" s="6">
        <f>(F5+F7)/2</f>
        <v/>
      </c>
      <c r="G9" s="6">
        <f>(G5+G7)/2</f>
        <v/>
      </c>
    </row>
    <row r="10">
      <c r="A10" t="inlineStr">
        <is>
          <t>Blended Rate</t>
        </is>
      </c>
      <c r="B10" s="15">
        <f>(Assumptions!$B$31*Assumptions!$B$32+Assumptions!$B$33*Assumptions!$B$34+Assumptions!$B$35*Assumptions!$B$36)/(Assumptions!$B$31+Assumptions!$B$33+Assumptions!$B$35)</f>
        <v/>
      </c>
      <c r="C10" s="15">
        <f>B10</f>
        <v/>
      </c>
      <c r="D10" s="15">
        <f>B10</f>
        <v/>
      </c>
      <c r="E10" s="15">
        <f>B10</f>
        <v/>
      </c>
      <c r="F10" s="15">
        <f>B10</f>
        <v/>
      </c>
      <c r="G10" s="15">
        <f>B10</f>
        <v/>
      </c>
    </row>
    <row r="11">
      <c r="A11" s="14" t="inlineStr">
        <is>
          <t>Interest Expense</t>
        </is>
      </c>
      <c r="B11" s="16">
        <f>B9*B10</f>
        <v/>
      </c>
      <c r="C11" s="16">
        <f>C9*C10</f>
        <v/>
      </c>
      <c r="D11" s="16">
        <f>D9*D10</f>
        <v/>
      </c>
      <c r="E11" s="16">
        <f>E9*E10</f>
        <v/>
      </c>
      <c r="F11" s="16">
        <f>F9*F10</f>
        <v/>
      </c>
      <c r="G11" s="16">
        <f>G9*G10</f>
        <v/>
      </c>
    </row>
    <row r="13">
      <c r="A13" s="2" t="inlineStr">
        <is>
          <t>METRICS</t>
        </is>
      </c>
    </row>
    <row r="14">
      <c r="A14" t="inlineStr">
        <is>
          <t>Debt/EBITDA</t>
        </is>
      </c>
      <c r="B14" s="5">
        <f>B7/'Pro Forma P&amp;L'!B15</f>
        <v/>
      </c>
      <c r="C14" s="5">
        <f>C7/'Pro Forma P&amp;L'!C15</f>
        <v/>
      </c>
      <c r="D14" s="5">
        <f>D7/'Pro Forma P&amp;L'!D15</f>
        <v/>
      </c>
      <c r="E14" s="5">
        <f>E7/'Pro Forma P&amp;L'!E15</f>
        <v/>
      </c>
      <c r="F14" s="5">
        <f>F7/'Pro Forma P&amp;L'!F15</f>
        <v/>
      </c>
      <c r="G14" s="5">
        <f>G7/'Pro Forma P&amp;L'!G15</f>
        <v/>
      </c>
    </row>
    <row r="15">
      <c r="A15" t="inlineStr">
        <is>
          <t>Interest Coverage</t>
        </is>
      </c>
      <c r="B15" s="5" t="n"/>
      <c r="C15" s="5">
        <f>'Pro Forma P&amp;L'!C15/C11</f>
        <v/>
      </c>
      <c r="D15" s="5">
        <f>'Pro Forma P&amp;L'!D15/D11</f>
        <v/>
      </c>
      <c r="E15" s="5">
        <f>'Pro Forma P&amp;L'!E15/E11</f>
        <v/>
      </c>
      <c r="F15" s="5">
        <f>'Pro Forma P&amp;L'!F15/F11</f>
        <v/>
      </c>
      <c r="G15" s="5">
        <f>'Pro Forma P&amp;L'!G15/G11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8" t="inlineStr">
        <is>
          <t>RETURNS ANALYSIS ($000s)</t>
        </is>
      </c>
    </row>
    <row r="3">
      <c r="A3" s="2" t="inlineStr">
        <is>
          <t>Period</t>
        </is>
      </c>
      <c r="B3" s="2" t="inlineStr">
        <is>
          <t>Year 0</t>
        </is>
      </c>
      <c r="C3" s="2" t="inlineStr">
        <is>
          <t>Year 1</t>
        </is>
      </c>
      <c r="D3" s="2" t="inlineStr">
        <is>
          <t>Year 2</t>
        </is>
      </c>
      <c r="E3" s="2" t="inlineStr">
        <is>
          <t>Year 3</t>
        </is>
      </c>
      <c r="F3" s="2" t="inlineStr">
        <is>
          <t>Year 4</t>
        </is>
      </c>
      <c r="G3" s="2" t="inlineStr">
        <is>
          <t>Year 5</t>
        </is>
      </c>
    </row>
    <row r="5">
      <c r="A5" t="inlineStr">
        <is>
          <t>EBITDA</t>
        </is>
      </c>
      <c r="C5" s="6">
        <f>'Pro Forma P&amp;L'!C15</f>
        <v/>
      </c>
      <c r="D5" s="6">
        <f>'Pro Forma P&amp;L'!D15</f>
        <v/>
      </c>
      <c r="E5" s="6">
        <f>'Pro Forma P&amp;L'!E15</f>
        <v/>
      </c>
      <c r="F5" s="6">
        <f>'Pro Forma P&amp;L'!F15</f>
        <v/>
      </c>
      <c r="G5" s="6">
        <f>'Pro Forma P&amp;L'!G15</f>
        <v/>
      </c>
    </row>
    <row r="6">
      <c r="A6" t="inlineStr">
        <is>
          <t>Less: Taxes</t>
        </is>
      </c>
      <c r="C6" s="6">
        <f>-'Pro Forma P&amp;L'!C24</f>
        <v/>
      </c>
      <c r="D6" s="6">
        <f>-'Pro Forma P&amp;L'!D24</f>
        <v/>
      </c>
      <c r="E6" s="6">
        <f>-'Pro Forma P&amp;L'!E24</f>
        <v/>
      </c>
      <c r="F6" s="6">
        <f>-'Pro Forma P&amp;L'!F24</f>
        <v/>
      </c>
      <c r="G6" s="6">
        <f>-'Pro Forma P&amp;L'!G24</f>
        <v/>
      </c>
    </row>
    <row r="7">
      <c r="A7" t="inlineStr">
        <is>
          <t>Plus: Tax Shield</t>
        </is>
      </c>
      <c r="C7" s="6">
        <f>'Pro Forma P&amp;L'!C21*Assumptions!$B$28</f>
        <v/>
      </c>
      <c r="D7" s="6">
        <f>'Pro Forma P&amp;L'!D21*Assumptions!$B$28</f>
        <v/>
      </c>
      <c r="E7" s="6">
        <f>'Pro Forma P&amp;L'!E21*Assumptions!$B$28</f>
        <v/>
      </c>
      <c r="F7" s="6">
        <f>'Pro Forma P&amp;L'!F21*Assumptions!$B$28</f>
        <v/>
      </c>
      <c r="G7" s="6">
        <f>'Pro Forma P&amp;L'!G21*Assumptions!$B$28</f>
        <v/>
      </c>
    </row>
    <row r="8">
      <c r="A8" t="inlineStr">
        <is>
          <t>Less: CapEx</t>
        </is>
      </c>
      <c r="C8" s="6">
        <f>-'Pro Forma P&amp;L'!C8*Assumptions!$B$26</f>
        <v/>
      </c>
      <c r="D8" s="6">
        <f>-'Pro Forma P&amp;L'!D8*Assumptions!$B$26</f>
        <v/>
      </c>
      <c r="E8" s="6">
        <f>-'Pro Forma P&amp;L'!E8*Assumptions!$B$26</f>
        <v/>
      </c>
      <c r="F8" s="6">
        <f>-'Pro Forma P&amp;L'!F8*Assumptions!$B$26</f>
        <v/>
      </c>
      <c r="G8" s="6">
        <f>-'Pro Forma P&amp;L'!G8*Assumptions!$B$26</f>
        <v/>
      </c>
    </row>
    <row r="9">
      <c r="A9" t="inlineStr">
        <is>
          <t>Less: Change in NWC</t>
        </is>
      </c>
      <c r="C9" s="6">
        <f>-('Pro Forma P&amp;L'!C8-'Pro Forma P&amp;L'!B8)*Assumptions!$B$27</f>
        <v/>
      </c>
      <c r="D9" s="6">
        <f>-('Pro Forma P&amp;L'!D8-'Pro Forma P&amp;L'!C8)*Assumptions!$B$27</f>
        <v/>
      </c>
      <c r="E9" s="6">
        <f>-('Pro Forma P&amp;L'!E8-'Pro Forma P&amp;L'!D8)*Assumptions!$B$27</f>
        <v/>
      </c>
      <c r="F9" s="6">
        <f>-('Pro Forma P&amp;L'!F8-'Pro Forma P&amp;L'!E8)*Assumptions!$B$27</f>
        <v/>
      </c>
      <c r="G9" s="6">
        <f>-('Pro Forma P&amp;L'!G8-'Pro Forma P&amp;L'!F8)*Assumptions!$B$27</f>
        <v/>
      </c>
    </row>
    <row r="10">
      <c r="A10" t="inlineStr">
        <is>
          <t>Less: Debt Repayment</t>
        </is>
      </c>
      <c r="C10" s="6">
        <f>-Assumptions!$B$37</f>
        <v/>
      </c>
      <c r="D10" s="6">
        <f>-Assumptions!$B$37</f>
        <v/>
      </c>
      <c r="E10" s="6">
        <f>-Assumptions!$B$37</f>
        <v/>
      </c>
      <c r="F10" s="6">
        <f>-Assumptions!$B$37</f>
        <v/>
      </c>
      <c r="G10" s="6">
        <f>-Assumptions!$B$37</f>
        <v/>
      </c>
    </row>
    <row r="11">
      <c r="A11" s="14" t="inlineStr">
        <is>
          <t>FREE CASH FLOW</t>
        </is>
      </c>
      <c r="B11" s="7">
        <f>-Assumptions!$B$30</f>
        <v/>
      </c>
      <c r="C11" s="7">
        <f>SUM(C5:C10)</f>
        <v/>
      </c>
      <c r="D11" s="7">
        <f>SUM(D5:D10)</f>
        <v/>
      </c>
      <c r="E11" s="7">
        <f>SUM(E5:E10)</f>
        <v/>
      </c>
      <c r="F11" s="7">
        <f>SUM(F5:F10)</f>
        <v/>
      </c>
      <c r="G11" s="7">
        <f>SUM(G5:G10)</f>
        <v/>
      </c>
    </row>
    <row r="13">
      <c r="A13" s="2" t="inlineStr">
        <is>
          <t>EXIT VALUE</t>
        </is>
      </c>
    </row>
    <row r="14">
      <c r="A14" t="inlineStr">
        <is>
          <t>Year 5 EBITDA</t>
        </is>
      </c>
      <c r="G14" s="6">
        <f>'Pro Forma P&amp;L'!G15</f>
        <v/>
      </c>
    </row>
    <row r="15">
      <c r="A15" t="inlineStr">
        <is>
          <t>Exit Multiple</t>
        </is>
      </c>
      <c r="G15" s="17">
        <f>Assumptions!$B$40</f>
        <v/>
      </c>
    </row>
    <row r="16">
      <c r="A16" t="inlineStr">
        <is>
          <t>Exit EV</t>
        </is>
      </c>
      <c r="G16" s="16">
        <f>G14*G15</f>
        <v/>
      </c>
    </row>
    <row r="17">
      <c r="A17" t="inlineStr">
        <is>
          <t>Less: Exit Debt</t>
        </is>
      </c>
      <c r="G17" s="6">
        <f>-'Debt Schedule'!G7</f>
        <v/>
      </c>
    </row>
    <row r="18">
      <c r="A18" t="inlineStr">
        <is>
          <t>EXIT EQUITY VALUE</t>
        </is>
      </c>
      <c r="G18" s="18">
        <f>G16+G17</f>
        <v/>
      </c>
    </row>
    <row r="20">
      <c r="A20" s="2" t="inlineStr">
        <is>
          <t>RETURN METRICS</t>
        </is>
      </c>
    </row>
    <row r="21">
      <c r="A21" t="inlineStr">
        <is>
          <t>Initial Investment</t>
        </is>
      </c>
      <c r="G21" s="6">
        <f>Assumptions!$B$30</f>
        <v/>
      </c>
    </row>
    <row r="22">
      <c r="A22" t="inlineStr">
        <is>
          <t>Cumulative FCF</t>
        </is>
      </c>
      <c r="G22" s="6">
        <f>SUM(C11:G11)</f>
        <v/>
      </c>
    </row>
    <row r="23">
      <c r="A23" t="inlineStr">
        <is>
          <t>Exit Equity Value</t>
        </is>
      </c>
      <c r="G23" s="6">
        <f>G18</f>
        <v/>
      </c>
    </row>
    <row r="24">
      <c r="A24" t="inlineStr">
        <is>
          <t>Total Returned</t>
        </is>
      </c>
      <c r="G24" s="16">
        <f>G22+G23</f>
        <v/>
      </c>
    </row>
    <row r="26">
      <c r="A26" t="inlineStr">
        <is>
          <t>MOIC</t>
        </is>
      </c>
      <c r="G26" s="19">
        <f>G24/G21</f>
        <v/>
      </c>
    </row>
    <row r="27">
      <c r="A27" t="inlineStr">
        <is>
          <t>IRR</t>
        </is>
      </c>
      <c r="G27" s="20">
        <f>IRR(B11:G11)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2025-11-21T05:09:27Z</dcterms:created>
  <dcterms:modified xmlns:dcterms="http://purl.org/dc/terms/" xmlns:xsi="http://www.w3.org/2001/XMLSchema-instance" xsi:type="dcterms:W3CDTF">2025-11-21T05:09:27Z</dcterms:modified>
</cp:coreProperties>
</file>